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27\"/>
    </mc:Choice>
  </mc:AlternateContent>
  <xr:revisionPtr revIDLastSave="0" documentId="13_ncr:1_{76AA5714-8E1E-433A-8B26-5B72C82E27D9}" xr6:coauthVersionLast="47" xr6:coauthVersionMax="47" xr10:uidLastSave="{00000000-0000-0000-0000-000000000000}"/>
  <bookViews>
    <workbookView xWindow="2064" yWindow="152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ОСР 525-02-01" sheetId="8" r:id="rId8"/>
    <sheet name="ОСР 525-12-01" sheetId="9" r:id="rId9"/>
    <sheet name="Источники ЦИ" sheetId="12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I40" i="1" l="1"/>
  <c r="I39" i="1"/>
  <c r="I38" i="1"/>
  <c r="I37" i="1"/>
  <c r="I36" i="1"/>
  <c r="C30" i="1"/>
  <c r="G70" i="2"/>
  <c r="G71" i="2" s="1"/>
  <c r="G73" i="2" s="1"/>
  <c r="G74" i="2" s="1"/>
  <c r="G75" i="2" s="1"/>
  <c r="G69" i="2"/>
  <c r="F69" i="2"/>
  <c r="F70" i="2" s="1"/>
  <c r="F71" i="2" s="1"/>
  <c r="F73" i="2" s="1"/>
  <c r="F74" i="2" s="1"/>
  <c r="F75" i="2" s="1"/>
  <c r="C38" i="1" s="1"/>
  <c r="E69" i="2"/>
  <c r="E70" i="2" s="1"/>
  <c r="E71" i="2" s="1"/>
  <c r="E73" i="2" s="1"/>
  <c r="E74" i="2" s="1"/>
  <c r="E75" i="2" s="1"/>
  <c r="D69" i="2"/>
  <c r="D70" i="2" s="1"/>
  <c r="G61" i="2"/>
  <c r="F61" i="2"/>
  <c r="E61" i="2"/>
  <c r="D61" i="2"/>
  <c r="H60" i="2"/>
  <c r="G43" i="2"/>
  <c r="F43" i="2"/>
  <c r="E43" i="2"/>
  <c r="D43" i="2"/>
  <c r="H42" i="2"/>
  <c r="G40" i="2"/>
  <c r="F40" i="2"/>
  <c r="E40" i="2"/>
  <c r="D40" i="2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1" i="2" s="1"/>
  <c r="H30" i="2"/>
  <c r="G23" i="2"/>
  <c r="F23" i="2"/>
  <c r="E23" i="2"/>
  <c r="D23" i="2"/>
  <c r="H23" i="2" s="1"/>
  <c r="H22" i="2"/>
  <c r="H43" i="2" l="1"/>
  <c r="C39" i="1"/>
  <c r="H61" i="2"/>
  <c r="H40" i="2"/>
  <c r="C31" i="1"/>
  <c r="C32" i="1"/>
  <c r="D71" i="2"/>
  <c r="H70" i="2"/>
  <c r="H69" i="2"/>
  <c r="C34" i="1" l="1"/>
  <c r="D73" i="2"/>
  <c r="H71" i="2"/>
  <c r="D74" i="2" l="1"/>
  <c r="H73" i="2"/>
  <c r="D75" i="2" l="1"/>
  <c r="H74" i="2"/>
  <c r="H75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<sst xmlns="http://schemas.openxmlformats.org/spreadsheetml/2006/main" count="368" uniqueCount="160">
  <si>
    <t>СВОДКА ЗАТРАТ</t>
  </si>
  <si>
    <t>P_0327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</si>
  <si>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</si>
  <si>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</si>
  <si>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</si>
  <si>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</si>
  <si>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</si>
  <si>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</si>
  <si>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</si>
  <si>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</si>
  <si>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</si>
  <si>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</si>
  <si>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</si>
  <si>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</si>
  <si>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</si>
  <si>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</si>
  <si>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</si>
  <si>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</si>
  <si>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</si>
  <si>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</si>
  <si>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</si>
  <si>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</si>
  <si>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</si>
  <si>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</si>
  <si>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</si>
  <si>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</si>
  <si>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</si>
  <si>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</si>
  <si>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</si>
  <si>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</si>
  <si>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</si>
  <si>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</si>
  <si>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</si>
  <si>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</si>
  <si>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</si>
  <si>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</si>
  <si>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</si>
  <si>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</si>
  <si>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</si>
  <si>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</si>
  <si>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</si>
  <si>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</si>
  <si>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</si>
  <si>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</si>
  <si>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</si>
  <si>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</si>
  <si>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</si>
  <si>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</si>
  <si>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</si>
  <si>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</si>
  <si>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</si>
  <si>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</si>
  <si>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</si>
  <si>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</si>
  <si>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</si>
  <si>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</si>
  <si>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</si>
  <si>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</si>
  <si>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</si>
  <si>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</si>
  <si>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</si>
  <si>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</si>
  <si>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</si>
  <si>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</si>
  <si>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</si>
  <si>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</si>
  <si>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</si>
  <si>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</si>
  <si>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</si>
  <si>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</si>
  <si>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</si>
  <si>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</si>
  <si>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</si>
  <si>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</si>
  <si>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</si>
  <si>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</si>
  <si>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</si>
  <si>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</si>
  <si>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</si>
  <si>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</si>
  <si>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</si>
  <si>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</si>
  <si>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</si>
  <si>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</si>
  <si>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</si>
  <si>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</si>
  <si>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</si>
  <si>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</si>
  <si>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</si>
  <si>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</si>
  <si>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</si>
  <si>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</si>
  <si>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</si>
  <si>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</si>
  <si>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</si>
  <si>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</si>
  <si>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</si>
  <si>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</si>
  <si>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</si>
  <si>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</si>
  <si>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</si>
  <si>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</si>
  <si>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</si>
  <si>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</si>
  <si>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</si>
  <si>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</si>
  <si>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</si>
  <si>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</si>
  <si>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</si>
  <si>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</si>
  <si>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</si>
  <si>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</si>
  <si>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</si>
  <si>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шт</t>
  </si>
  <si>
    <t>10/0.4</t>
  </si>
  <si>
    <t>Светильник ДКУ-50W IP65</t>
  </si>
  <si>
    <t>Понижающий коэффициент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</si>
  <si>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</si>
  <si>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</si>
  <si>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</si>
  <si>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</si>
  <si>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</si>
  <si>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</si>
  <si>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</si>
  <si>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</si>
  <si>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</si>
  <si>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</si>
  <si>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</si>
  <si>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</si>
  <si>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</si>
  <si>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</si>
  <si>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</si>
  <si>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</si>
  <si>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КТМ М 113 10/0,4/160 кВА с заменой силового трансформатора на КТП 10/0,4/400 кВА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</si>
  <si>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</si>
  <si>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</si>
  <si>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</si>
  <si>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</si>
  <si>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</si>
  <si>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Строительные работы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</si>
  <si>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</si>
  <si>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525-02-01</t>
  </si>
  <si>
    <t>"Реконструкция  КТП КЯР 418/160 кВА с заменой КТП" Красноярский район Самарская область</t>
  </si>
  <si>
    <t>км2</t>
  </si>
  <si>
    <t>Устройство Ограждения из панелей металлических сетчатых по железобетонным столбам</t>
  </si>
  <si>
    <t>ОСР 556-12-01</t>
  </si>
  <si>
    <t>ОСР 556-02-01</t>
  </si>
  <si>
    <t>ОСР 525-12-01</t>
  </si>
  <si>
    <t>Монтаж (реконструкция) КТП однотрансформаторная 400 кВА</t>
  </si>
  <si>
    <t>ОСР 305-12-01</t>
  </si>
  <si>
    <t>ОСР 305-09-01</t>
  </si>
  <si>
    <t>ОСР 305-02-01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</si>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</sst>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  <numFmt numFmtId="173" formatCode="_-* #,##0.00000\ _₽_-;\-* #,##0.00000\ _₽_-;_-* &quot;-&quot;????????\ _₽_-;_-@_-"/>
    <numFmt numFmtId="176" formatCode="0.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5" fontId="12" fillId="0" borderId="0" xfId="4" applyNumberFormat="1" applyFont="1" applyAlignment="1">
      <alignment vertical="center"/>
    </xf>
    <xf numFmtId="168" fontId="12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69" fontId="11" fillId="0" borderId="1" xfId="1" applyNumberFormat="1" applyFont="1" applyFill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1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69" fontId="11" fillId="0" borderId="1" xfId="1" applyNumberFormat="1" applyFont="1" applyFill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172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0" fontId="12" fillId="0" borderId="0" xfId="4" applyNumberFormat="1" applyFont="1" applyAlignment="1">
      <alignment vertical="center"/>
    </xf>
    <xf numFmtId="0" fontId="4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76" fontId="11" fillId="0" borderId="1" xfId="1" applyNumberFormat="1" applyFont="1" applyFill="1" applyBorder="1" applyAlignment="1">
      <alignment horizontal="left" vertical="center" wrapText="1" indent="18"/>
    </xf>
    <xf numFmtId="176" fontId="13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0" zoomScale="90" zoomScaleNormal="90" workbookViewId="0">
      <selection activeCell="C46" activeCellId="1" sqref="C44 C46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17.88671875" customWidth="1"/>
    <col min="9" max="9" width="15.8867187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7" t="s">
        <v>0</v>
      </c>
      <c r="B12" s="87"/>
      <c r="C12" s="87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90" t="s">
        <v>1</v>
      </c>
      <c r="B16" s="90"/>
      <c r="C16" s="90"/>
    </row>
    <row r="17" spans="1:9" ht="15.75" customHeight="1" x14ac:dyDescent="0.3">
      <c r="A17" s="89" t="s">
        <v>2</v>
      </c>
      <c r="B17" s="89"/>
      <c r="C17" s="89"/>
    </row>
    <row r="18" spans="1:9" ht="15.75" customHeight="1" x14ac:dyDescent="0.3">
      <c r="A18" s="1"/>
      <c r="B18" s="1"/>
      <c r="C18" s="1"/>
    </row>
    <row r="19" spans="1:9" ht="72" customHeight="1" x14ac:dyDescent="0.3">
      <c r="A19" s="88" t="s">
        <v>133</v>
      </c>
      <c r="B19" s="88"/>
      <c r="C19" s="88"/>
    </row>
    <row r="20" spans="1:9" ht="15.75" customHeight="1" x14ac:dyDescent="0.3">
      <c r="A20" s="89" t="s">
        <v>3</v>
      </c>
      <c r="B20" s="89"/>
      <c r="C20" s="89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117</v>
      </c>
      <c r="D23" s="6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68"/>
      <c r="E24" s="38"/>
      <c r="F24" s="38"/>
      <c r="G24" s="39"/>
      <c r="H24" s="39"/>
      <c r="I24" s="39"/>
    </row>
    <row r="25" spans="1:9" ht="15.75" customHeight="1" x14ac:dyDescent="0.3">
      <c r="A25" s="84" t="s">
        <v>118</v>
      </c>
      <c r="B25" s="85"/>
      <c r="C25" s="86"/>
      <c r="D25" s="6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119</v>
      </c>
      <c r="C26" s="41"/>
      <c r="D26" s="68"/>
      <c r="E26" s="38"/>
      <c r="F26" s="38"/>
      <c r="G26" s="39"/>
      <c r="H26" s="39" t="s">
        <v>120</v>
      </c>
      <c r="I26" s="39"/>
    </row>
    <row r="27" spans="1:9" ht="15.75" customHeight="1" x14ac:dyDescent="0.3">
      <c r="A27" s="42" t="s">
        <v>6</v>
      </c>
      <c r="B27" s="40" t="s">
        <v>121</v>
      </c>
      <c r="C27" s="43">
        <v>0</v>
      </c>
      <c r="D27" s="68"/>
      <c r="E27" s="44"/>
      <c r="F27" s="44"/>
      <c r="G27" s="45" t="s">
        <v>122</v>
      </c>
      <c r="H27" s="45" t="s">
        <v>123</v>
      </c>
      <c r="I27" s="45" t="s">
        <v>124</v>
      </c>
    </row>
    <row r="28" spans="1:9" ht="15.75" customHeight="1" x14ac:dyDescent="0.3">
      <c r="A28" s="42" t="s">
        <v>7</v>
      </c>
      <c r="B28" s="40" t="s">
        <v>125</v>
      </c>
      <c r="C28" s="43">
        <v>0</v>
      </c>
      <c r="D28" s="68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126</v>
      </c>
      <c r="C29" s="49">
        <v>536.48761000000002</v>
      </c>
      <c r="D29" s="68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536.48761000000002</v>
      </c>
      <c r="D30" s="69"/>
      <c r="E30" s="50"/>
      <c r="F30" s="51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127</v>
      </c>
      <c r="C31" s="49">
        <f>C30-ROUND(C30/1.2,5)</f>
        <v>89.414600000000007</v>
      </c>
      <c r="D31" s="68"/>
      <c r="E31" s="50"/>
      <c r="F31" s="44"/>
      <c r="G31" s="46">
        <v>2022</v>
      </c>
      <c r="H31" s="47">
        <v>114.63142733059361</v>
      </c>
      <c r="I31" s="52"/>
    </row>
    <row r="32" spans="1:9" ht="15.6" x14ac:dyDescent="0.3">
      <c r="A32" s="37">
        <v>3</v>
      </c>
      <c r="B32" s="40" t="s">
        <v>128</v>
      </c>
      <c r="C32" s="53">
        <f>C30*I36</f>
        <v>557.45439630324188</v>
      </c>
      <c r="D32" s="70"/>
      <c r="E32" s="54"/>
      <c r="F32" s="55"/>
      <c r="G32" s="56">
        <v>2023</v>
      </c>
      <c r="H32" s="47">
        <v>109.09646626082731</v>
      </c>
      <c r="I32" s="52"/>
    </row>
    <row r="33" spans="1:9" ht="15.6" x14ac:dyDescent="0.3">
      <c r="A33" s="37"/>
      <c r="B33" s="40" t="s">
        <v>116</v>
      </c>
      <c r="C33" s="49">
        <v>0.75</v>
      </c>
      <c r="D33" s="68"/>
      <c r="E33" s="54"/>
      <c r="F33" s="55"/>
      <c r="G33" s="56"/>
      <c r="H33" s="47"/>
      <c r="I33" s="52"/>
    </row>
    <row r="34" spans="1:9" ht="15.6" x14ac:dyDescent="0.3">
      <c r="A34" s="37"/>
      <c r="B34" s="40" t="s">
        <v>129</v>
      </c>
      <c r="C34" s="53">
        <f>C32*C33</f>
        <v>418.09079722743138</v>
      </c>
      <c r="D34" s="68"/>
      <c r="E34" s="54"/>
      <c r="F34" s="55"/>
      <c r="G34" s="56"/>
      <c r="H34" s="47"/>
      <c r="I34" s="52"/>
    </row>
    <row r="35" spans="1:9" ht="15.6" x14ac:dyDescent="0.3">
      <c r="A35" s="84" t="s">
        <v>130</v>
      </c>
      <c r="B35" s="85"/>
      <c r="C35" s="86"/>
      <c r="D35" s="68"/>
      <c r="E35" s="57"/>
      <c r="F35" s="58"/>
      <c r="G35" s="46">
        <v>2024</v>
      </c>
      <c r="H35" s="47">
        <v>109.11350326220534</v>
      </c>
      <c r="I35" s="52"/>
    </row>
    <row r="36" spans="1:9" ht="15.6" x14ac:dyDescent="0.3">
      <c r="A36" s="37">
        <v>1</v>
      </c>
      <c r="B36" s="40" t="s">
        <v>119</v>
      </c>
      <c r="C36" s="41"/>
      <c r="D36" s="68"/>
      <c r="E36" s="59"/>
      <c r="F36" s="60"/>
      <c r="G36" s="46">
        <v>2025</v>
      </c>
      <c r="H36" s="47">
        <v>107.81631706396419</v>
      </c>
      <c r="I36" s="61">
        <f>(H36+100)/200</f>
        <v>1.039081585319821</v>
      </c>
    </row>
    <row r="37" spans="1:9" ht="15.6" x14ac:dyDescent="0.3">
      <c r="A37" s="42" t="s">
        <v>6</v>
      </c>
      <c r="B37" s="40" t="s">
        <v>121</v>
      </c>
      <c r="C37" s="62">
        <f>ССР!D75+ССР!E75</f>
        <v>1322.5328846898797</v>
      </c>
      <c r="D37" s="68"/>
      <c r="E37" s="59"/>
      <c r="F37" s="44"/>
      <c r="G37" s="46">
        <v>2026</v>
      </c>
      <c r="H37" s="47">
        <v>105.26289686896166</v>
      </c>
      <c r="I37" s="61">
        <f>(H37+100)/200*H36/100</f>
        <v>1.1065344785145874</v>
      </c>
    </row>
    <row r="38" spans="1:9" ht="15.6" x14ac:dyDescent="0.3">
      <c r="A38" s="42" t="s">
        <v>7</v>
      </c>
      <c r="B38" s="40" t="s">
        <v>125</v>
      </c>
      <c r="C38" s="62">
        <f>ССР!F75</f>
        <v>4723.7080662014987</v>
      </c>
      <c r="D38" s="70"/>
      <c r="E38" s="59"/>
      <c r="F38" s="44"/>
      <c r="G38" s="46">
        <v>2027</v>
      </c>
      <c r="H38" s="47">
        <v>104.42089798933949</v>
      </c>
      <c r="I38" s="61">
        <f>(H38+100)/200*H37/100*H36/100</f>
        <v>1.1599922999352297</v>
      </c>
    </row>
    <row r="39" spans="1:9" ht="15.6" x14ac:dyDescent="0.3">
      <c r="A39" s="42" t="s">
        <v>8</v>
      </c>
      <c r="B39" s="40" t="s">
        <v>126</v>
      </c>
      <c r="C39" s="62">
        <f>(ССР!G71)*1.2-C30</f>
        <v>130.76004869410588</v>
      </c>
      <c r="D39" s="68"/>
      <c r="E39" s="59"/>
      <c r="F39" s="44"/>
      <c r="G39" s="46">
        <v>2028</v>
      </c>
      <c r="H39" s="47">
        <v>104.42089798933949</v>
      </c>
      <c r="I39" s="61">
        <f>(H39+100)/200*H38/100*H37/100*H36/100</f>
        <v>1.2112743761995592</v>
      </c>
    </row>
    <row r="40" spans="1:9" ht="15.6" x14ac:dyDescent="0.3">
      <c r="A40" s="37">
        <v>2</v>
      </c>
      <c r="B40" s="40" t="s">
        <v>9</v>
      </c>
      <c r="C40" s="62">
        <f>C37+C38+C39</f>
        <v>6177.0009995854844</v>
      </c>
      <c r="D40" s="70"/>
      <c r="E40" s="54"/>
      <c r="F40" s="55"/>
      <c r="G40" s="46">
        <v>2029</v>
      </c>
      <c r="H40" s="47">
        <v>104.42089798933949</v>
      </c>
      <c r="I40" s="61">
        <f>(H40+100)/200*H39/100*H38/100*H37/100*H36/100</f>
        <v>1.26482358074235</v>
      </c>
    </row>
    <row r="41" spans="1:9" ht="15.6" x14ac:dyDescent="0.3">
      <c r="A41" s="42" t="s">
        <v>10</v>
      </c>
      <c r="B41" s="40" t="s">
        <v>127</v>
      </c>
      <c r="C41" s="49">
        <f>C40-ROUND(C40/1.2,5)</f>
        <v>1029.5001695854844</v>
      </c>
      <c r="D41" s="68"/>
      <c r="E41" s="59"/>
      <c r="F41" s="44"/>
      <c r="G41" s="38"/>
      <c r="H41" s="38"/>
      <c r="I41" s="38"/>
    </row>
    <row r="42" spans="1:9" ht="15.6" x14ac:dyDescent="0.3">
      <c r="A42" s="37">
        <v>3</v>
      </c>
      <c r="B42" s="40" t="s">
        <v>128</v>
      </c>
      <c r="C42" s="63">
        <f>C40*I37</f>
        <v>6835.0645798604091</v>
      </c>
      <c r="D42" s="68"/>
      <c r="E42" s="54"/>
      <c r="F42" s="55"/>
      <c r="G42" s="38"/>
      <c r="H42" s="38"/>
      <c r="I42" s="38"/>
    </row>
    <row r="43" spans="1:9" ht="15.6" x14ac:dyDescent="0.3">
      <c r="A43" s="37"/>
      <c r="B43" s="40" t="s">
        <v>116</v>
      </c>
      <c r="C43" s="49">
        <v>0.75</v>
      </c>
      <c r="D43" s="70"/>
      <c r="E43" s="54"/>
      <c r="F43" s="55"/>
      <c r="G43" s="38"/>
      <c r="H43" s="38"/>
      <c r="I43" s="38"/>
    </row>
    <row r="44" spans="1:9" ht="15.6" x14ac:dyDescent="0.3">
      <c r="A44" s="37"/>
      <c r="B44" s="40" t="s">
        <v>129</v>
      </c>
      <c r="C44" s="105">
        <f>C42*C43</f>
        <v>5126.2984348953069</v>
      </c>
      <c r="D44" s="70"/>
      <c r="E44" s="54"/>
      <c r="F44" s="55"/>
      <c r="G44" s="38"/>
      <c r="H44" s="38"/>
      <c r="I44" s="38"/>
    </row>
    <row r="45" spans="1:9" ht="15.6" x14ac:dyDescent="0.3">
      <c r="A45" s="37"/>
      <c r="B45" s="40"/>
      <c r="C45" s="62"/>
      <c r="D45" s="70"/>
      <c r="E45" s="64"/>
      <c r="F45" s="44"/>
      <c r="G45" s="38"/>
      <c r="H45" s="38"/>
      <c r="I45" s="38"/>
    </row>
    <row r="46" spans="1:9" ht="15.6" x14ac:dyDescent="0.3">
      <c r="A46" s="37"/>
      <c r="B46" s="40" t="s">
        <v>131</v>
      </c>
      <c r="C46" s="106">
        <f>C34+C44</f>
        <v>5544.3892321227386</v>
      </c>
      <c r="D46" s="68"/>
      <c r="E46" s="54"/>
      <c r="F46" s="55"/>
      <c r="G46" s="38"/>
      <c r="H46" s="38"/>
      <c r="I46" s="65"/>
    </row>
    <row r="47" spans="1:9" ht="15.6" x14ac:dyDescent="0.3">
      <c r="A47" s="39"/>
      <c r="B47" s="39"/>
      <c r="C47" s="39"/>
      <c r="D47" s="65"/>
      <c r="E47" s="38"/>
      <c r="F47" s="60"/>
      <c r="G47" s="38"/>
      <c r="H47" s="38"/>
      <c r="I47" s="38"/>
    </row>
    <row r="48" spans="1:9" ht="15.6" x14ac:dyDescent="0.3">
      <c r="A48" s="66" t="s">
        <v>132</v>
      </c>
      <c r="B48" s="39"/>
      <c r="C48" s="39"/>
      <c r="D48" s="38"/>
      <c r="E48" s="67"/>
      <c r="F48" s="38"/>
      <c r="G48" s="38"/>
      <c r="H48" s="38"/>
      <c r="I48" s="38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5"/>
  <sheetViews>
    <sheetView topLeftCell="C46" zoomScale="70" zoomScaleNormal="70" workbookViewId="0">
      <selection activeCell="C16" sqref="C16"/>
    </sheetView>
  </sheetViews>
  <sheetFormatPr defaultColWidth="8.88671875" defaultRowHeight="18" x14ac:dyDescent="0.3"/>
  <cols>
    <col min="1" max="1" width="18" style="73" customWidth="1"/>
    <col min="2" max="2" width="92.6640625" style="71" customWidth="1"/>
    <col min="3" max="3" width="30" style="71" customWidth="1"/>
    <col min="4" max="4" width="15.6640625" style="72" customWidth="1"/>
    <col min="5" max="6" width="14.33203125" style="72" customWidth="1"/>
    <col min="7" max="7" width="20.109375" style="72" customWidth="1"/>
    <col min="8" max="8" width="136.33203125" style="71" customWidth="1"/>
    <col min="10" max="10" width="19.44140625" customWidth="1"/>
  </cols>
  <sheetData>
    <row r="1" spans="1:8" ht="75.900000000000006" customHeight="1" x14ac:dyDescent="0.3">
      <c r="A1" s="79" t="s">
        <v>159</v>
      </c>
      <c r="B1" s="79" t="s">
        <v>158</v>
      </c>
      <c r="C1" s="79" t="s">
        <v>157</v>
      </c>
      <c r="D1" s="79" t="s">
        <v>156</v>
      </c>
      <c r="E1" s="79" t="s">
        <v>155</v>
      </c>
      <c r="F1" s="79" t="s">
        <v>154</v>
      </c>
      <c r="G1" s="79" t="s">
        <v>153</v>
      </c>
      <c r="H1" s="79" t="s">
        <v>152</v>
      </c>
    </row>
    <row r="2" spans="1:8" x14ac:dyDescent="0.3">
      <c r="A2" s="79">
        <v>1</v>
      </c>
      <c r="B2" s="79">
        <v>2</v>
      </c>
      <c r="C2" s="79">
        <v>3</v>
      </c>
      <c r="D2" s="79">
        <v>4</v>
      </c>
      <c r="E2" s="79">
        <v>5</v>
      </c>
      <c r="F2" s="79">
        <v>6</v>
      </c>
      <c r="G2" s="79">
        <v>7</v>
      </c>
      <c r="H2" s="79">
        <v>8</v>
      </c>
    </row>
    <row r="3" spans="1:8" ht="24.6" x14ac:dyDescent="0.3">
      <c r="A3" s="95" t="s">
        <v>84</v>
      </c>
      <c r="B3" s="96"/>
      <c r="C3" s="83"/>
      <c r="D3" s="81">
        <v>4734.4414068495998</v>
      </c>
      <c r="E3" s="77"/>
      <c r="F3" s="77"/>
      <c r="G3" s="77"/>
      <c r="H3" s="82"/>
    </row>
    <row r="4" spans="1:8" x14ac:dyDescent="0.3">
      <c r="A4" s="97" t="s">
        <v>151</v>
      </c>
      <c r="B4" s="80" t="s">
        <v>139</v>
      </c>
      <c r="C4" s="83"/>
      <c r="D4" s="81">
        <v>850.80290444695004</v>
      </c>
      <c r="E4" s="77"/>
      <c r="F4" s="77"/>
      <c r="G4" s="77"/>
      <c r="H4" s="82"/>
    </row>
    <row r="5" spans="1:8" x14ac:dyDescent="0.3">
      <c r="A5" s="97"/>
      <c r="B5" s="80" t="s">
        <v>138</v>
      </c>
      <c r="C5" s="79"/>
      <c r="D5" s="81">
        <v>61.868222304359001</v>
      </c>
      <c r="E5" s="77"/>
      <c r="F5" s="77"/>
      <c r="G5" s="77"/>
      <c r="H5" s="76"/>
    </row>
    <row r="6" spans="1:8" x14ac:dyDescent="0.3">
      <c r="A6" s="98"/>
      <c r="B6" s="80" t="s">
        <v>137</v>
      </c>
      <c r="C6" s="79"/>
      <c r="D6" s="81">
        <v>3821.7702800983002</v>
      </c>
      <c r="E6" s="77"/>
      <c r="F6" s="77"/>
      <c r="G6" s="77"/>
      <c r="H6" s="76"/>
    </row>
    <row r="7" spans="1:8" x14ac:dyDescent="0.3">
      <c r="A7" s="98"/>
      <c r="B7" s="80" t="s">
        <v>136</v>
      </c>
      <c r="C7" s="79"/>
      <c r="D7" s="81">
        <v>0</v>
      </c>
      <c r="E7" s="77"/>
      <c r="F7" s="77"/>
      <c r="G7" s="77"/>
      <c r="H7" s="76"/>
    </row>
    <row r="8" spans="1:8" x14ac:dyDescent="0.3">
      <c r="A8" s="99" t="s">
        <v>87</v>
      </c>
      <c r="B8" s="100"/>
      <c r="C8" s="97" t="s">
        <v>148</v>
      </c>
      <c r="D8" s="78">
        <v>4734.4414068495998</v>
      </c>
      <c r="E8" s="77">
        <v>1</v>
      </c>
      <c r="F8" s="77" t="s">
        <v>113</v>
      </c>
      <c r="G8" s="78">
        <v>4734.4414068495998</v>
      </c>
      <c r="H8" s="76"/>
    </row>
    <row r="9" spans="1:8" x14ac:dyDescent="0.3">
      <c r="A9" s="101">
        <v>1</v>
      </c>
      <c r="B9" s="80" t="s">
        <v>139</v>
      </c>
      <c r="C9" s="97"/>
      <c r="D9" s="78">
        <v>850.80290444695004</v>
      </c>
      <c r="E9" s="77"/>
      <c r="F9" s="77"/>
      <c r="G9" s="77"/>
      <c r="H9" s="98" t="s">
        <v>25</v>
      </c>
    </row>
    <row r="10" spans="1:8" x14ac:dyDescent="0.3">
      <c r="A10" s="97"/>
      <c r="B10" s="80" t="s">
        <v>138</v>
      </c>
      <c r="C10" s="97"/>
      <c r="D10" s="78">
        <v>61.868222304359001</v>
      </c>
      <c r="E10" s="77"/>
      <c r="F10" s="77"/>
      <c r="G10" s="77"/>
      <c r="H10" s="98"/>
    </row>
    <row r="11" spans="1:8" x14ac:dyDescent="0.3">
      <c r="A11" s="97"/>
      <c r="B11" s="80" t="s">
        <v>137</v>
      </c>
      <c r="C11" s="97"/>
      <c r="D11" s="78">
        <v>3821.7702800983002</v>
      </c>
      <c r="E11" s="77"/>
      <c r="F11" s="77"/>
      <c r="G11" s="77"/>
      <c r="H11" s="98"/>
    </row>
    <row r="12" spans="1:8" x14ac:dyDescent="0.3">
      <c r="A12" s="97"/>
      <c r="B12" s="80" t="s">
        <v>136</v>
      </c>
      <c r="C12" s="97"/>
      <c r="D12" s="78">
        <v>0</v>
      </c>
      <c r="E12" s="77"/>
      <c r="F12" s="77"/>
      <c r="G12" s="77"/>
      <c r="H12" s="98"/>
    </row>
    <row r="13" spans="1:8" ht="24.6" x14ac:dyDescent="0.3">
      <c r="A13" s="102" t="s">
        <v>50</v>
      </c>
      <c r="B13" s="96"/>
      <c r="C13" s="79"/>
      <c r="D13" s="81">
        <v>96.354601444140002</v>
      </c>
      <c r="E13" s="77"/>
      <c r="F13" s="77"/>
      <c r="G13" s="77"/>
      <c r="H13" s="76"/>
    </row>
    <row r="14" spans="1:8" x14ac:dyDescent="0.3">
      <c r="A14" s="97" t="s">
        <v>150</v>
      </c>
      <c r="B14" s="80" t="s">
        <v>139</v>
      </c>
      <c r="C14" s="79"/>
      <c r="D14" s="81">
        <v>0</v>
      </c>
      <c r="E14" s="77"/>
      <c r="F14" s="77"/>
      <c r="G14" s="77"/>
      <c r="H14" s="76"/>
    </row>
    <row r="15" spans="1:8" x14ac:dyDescent="0.3">
      <c r="A15" s="97"/>
      <c r="B15" s="80" t="s">
        <v>138</v>
      </c>
      <c r="C15" s="79"/>
      <c r="D15" s="81">
        <v>0</v>
      </c>
      <c r="E15" s="77"/>
      <c r="F15" s="77"/>
      <c r="G15" s="77"/>
      <c r="H15" s="76"/>
    </row>
    <row r="16" spans="1:8" x14ac:dyDescent="0.3">
      <c r="A16" s="97"/>
      <c r="B16" s="80" t="s">
        <v>137</v>
      </c>
      <c r="C16" s="79"/>
      <c r="D16" s="81">
        <v>0</v>
      </c>
      <c r="E16" s="77"/>
      <c r="F16" s="77"/>
      <c r="G16" s="77"/>
      <c r="H16" s="76"/>
    </row>
    <row r="17" spans="1:8" x14ac:dyDescent="0.3">
      <c r="A17" s="97"/>
      <c r="B17" s="80" t="s">
        <v>136</v>
      </c>
      <c r="C17" s="79"/>
      <c r="D17" s="81">
        <v>96.354601444140002</v>
      </c>
      <c r="E17" s="77"/>
      <c r="F17" s="77"/>
      <c r="G17" s="77"/>
      <c r="H17" s="76"/>
    </row>
    <row r="18" spans="1:8" x14ac:dyDescent="0.3">
      <c r="A18" s="99" t="s">
        <v>50</v>
      </c>
      <c r="B18" s="100"/>
      <c r="C18" s="97" t="s">
        <v>148</v>
      </c>
      <c r="D18" s="78">
        <v>96.354601444140002</v>
      </c>
      <c r="E18" s="77">
        <v>1</v>
      </c>
      <c r="F18" s="77" t="s">
        <v>113</v>
      </c>
      <c r="G18" s="78">
        <v>96.354601444140002</v>
      </c>
      <c r="H18" s="76"/>
    </row>
    <row r="19" spans="1:8" x14ac:dyDescent="0.3">
      <c r="A19" s="101">
        <v>1</v>
      </c>
      <c r="B19" s="80" t="s">
        <v>139</v>
      </c>
      <c r="C19" s="97"/>
      <c r="D19" s="78">
        <v>0</v>
      </c>
      <c r="E19" s="77"/>
      <c r="F19" s="77"/>
      <c r="G19" s="77"/>
      <c r="H19" s="98" t="s">
        <v>25</v>
      </c>
    </row>
    <row r="20" spans="1:8" x14ac:dyDescent="0.3">
      <c r="A20" s="97"/>
      <c r="B20" s="80" t="s">
        <v>138</v>
      </c>
      <c r="C20" s="97"/>
      <c r="D20" s="78">
        <v>0</v>
      </c>
      <c r="E20" s="77"/>
      <c r="F20" s="77"/>
      <c r="G20" s="77"/>
      <c r="H20" s="98"/>
    </row>
    <row r="21" spans="1:8" x14ac:dyDescent="0.3">
      <c r="A21" s="97"/>
      <c r="B21" s="80" t="s">
        <v>137</v>
      </c>
      <c r="C21" s="97"/>
      <c r="D21" s="78">
        <v>0</v>
      </c>
      <c r="E21" s="77"/>
      <c r="F21" s="77"/>
      <c r="G21" s="77"/>
      <c r="H21" s="98"/>
    </row>
    <row r="22" spans="1:8" x14ac:dyDescent="0.3">
      <c r="A22" s="97"/>
      <c r="B22" s="80" t="s">
        <v>136</v>
      </c>
      <c r="C22" s="97"/>
      <c r="D22" s="78">
        <v>96.354601444140002</v>
      </c>
      <c r="E22" s="77"/>
      <c r="F22" s="77"/>
      <c r="G22" s="77"/>
      <c r="H22" s="98"/>
    </row>
    <row r="23" spans="1:8" ht="24.6" x14ac:dyDescent="0.3">
      <c r="A23" s="102" t="s">
        <v>65</v>
      </c>
      <c r="B23" s="96"/>
      <c r="C23" s="79"/>
      <c r="D23" s="81">
        <v>399.27906000000002</v>
      </c>
      <c r="E23" s="77"/>
      <c r="F23" s="77"/>
      <c r="G23" s="77"/>
      <c r="H23" s="76"/>
    </row>
    <row r="24" spans="1:8" x14ac:dyDescent="0.3">
      <c r="A24" s="97" t="s">
        <v>149</v>
      </c>
      <c r="B24" s="80" t="s">
        <v>139</v>
      </c>
      <c r="C24" s="79"/>
      <c r="D24" s="81">
        <v>0</v>
      </c>
      <c r="E24" s="77"/>
      <c r="F24" s="77"/>
      <c r="G24" s="77"/>
      <c r="H24" s="76"/>
    </row>
    <row r="25" spans="1:8" x14ac:dyDescent="0.3">
      <c r="A25" s="97"/>
      <c r="B25" s="80" t="s">
        <v>138</v>
      </c>
      <c r="C25" s="79"/>
      <c r="D25" s="81">
        <v>0</v>
      </c>
      <c r="E25" s="77"/>
      <c r="F25" s="77"/>
      <c r="G25" s="77"/>
      <c r="H25" s="76"/>
    </row>
    <row r="26" spans="1:8" x14ac:dyDescent="0.3">
      <c r="A26" s="97"/>
      <c r="B26" s="80" t="s">
        <v>137</v>
      </c>
      <c r="C26" s="79"/>
      <c r="D26" s="81">
        <v>0</v>
      </c>
      <c r="E26" s="77"/>
      <c r="F26" s="77"/>
      <c r="G26" s="77"/>
      <c r="H26" s="76"/>
    </row>
    <row r="27" spans="1:8" x14ac:dyDescent="0.3">
      <c r="A27" s="97"/>
      <c r="B27" s="80" t="s">
        <v>136</v>
      </c>
      <c r="C27" s="79"/>
      <c r="D27" s="81">
        <v>390.38405999999998</v>
      </c>
      <c r="E27" s="77"/>
      <c r="F27" s="77"/>
      <c r="G27" s="77"/>
      <c r="H27" s="76"/>
    </row>
    <row r="28" spans="1:8" x14ac:dyDescent="0.3">
      <c r="A28" s="99" t="s">
        <v>65</v>
      </c>
      <c r="B28" s="100"/>
      <c r="C28" s="97" t="s">
        <v>148</v>
      </c>
      <c r="D28" s="78">
        <v>390.38405999999998</v>
      </c>
      <c r="E28" s="77">
        <v>1</v>
      </c>
      <c r="F28" s="77" t="s">
        <v>113</v>
      </c>
      <c r="G28" s="78">
        <v>390.38405999999998</v>
      </c>
      <c r="H28" s="76"/>
    </row>
    <row r="29" spans="1:8" x14ac:dyDescent="0.3">
      <c r="A29" s="101">
        <v>1</v>
      </c>
      <c r="B29" s="80" t="s">
        <v>139</v>
      </c>
      <c r="C29" s="97"/>
      <c r="D29" s="78">
        <v>0</v>
      </c>
      <c r="E29" s="77"/>
      <c r="F29" s="77"/>
      <c r="G29" s="77"/>
      <c r="H29" s="98" t="s">
        <v>25</v>
      </c>
    </row>
    <row r="30" spans="1:8" x14ac:dyDescent="0.3">
      <c r="A30" s="97"/>
      <c r="B30" s="80" t="s">
        <v>138</v>
      </c>
      <c r="C30" s="97"/>
      <c r="D30" s="78">
        <v>0</v>
      </c>
      <c r="E30" s="77"/>
      <c r="F30" s="77"/>
      <c r="G30" s="77"/>
      <c r="H30" s="98"/>
    </row>
    <row r="31" spans="1:8" x14ac:dyDescent="0.3">
      <c r="A31" s="97"/>
      <c r="B31" s="80" t="s">
        <v>137</v>
      </c>
      <c r="C31" s="97"/>
      <c r="D31" s="78">
        <v>0</v>
      </c>
      <c r="E31" s="77"/>
      <c r="F31" s="77"/>
      <c r="G31" s="77"/>
      <c r="H31" s="98"/>
    </row>
    <row r="32" spans="1:8" x14ac:dyDescent="0.3">
      <c r="A32" s="97"/>
      <c r="B32" s="80" t="s">
        <v>136</v>
      </c>
      <c r="C32" s="97"/>
      <c r="D32" s="78">
        <v>390.38405999999998</v>
      </c>
      <c r="E32" s="77"/>
      <c r="F32" s="77"/>
      <c r="G32" s="77"/>
      <c r="H32" s="98"/>
    </row>
    <row r="33" spans="1:8" x14ac:dyDescent="0.3">
      <c r="A33" s="97" t="s">
        <v>147</v>
      </c>
      <c r="B33" s="80" t="s">
        <v>139</v>
      </c>
      <c r="C33" s="79"/>
      <c r="D33" s="81">
        <v>0</v>
      </c>
      <c r="E33" s="77"/>
      <c r="F33" s="77"/>
      <c r="G33" s="77"/>
      <c r="H33" s="76"/>
    </row>
    <row r="34" spans="1:8" x14ac:dyDescent="0.3">
      <c r="A34" s="97"/>
      <c r="B34" s="80" t="s">
        <v>138</v>
      </c>
      <c r="C34" s="79"/>
      <c r="D34" s="81">
        <v>0</v>
      </c>
      <c r="E34" s="77"/>
      <c r="F34" s="77"/>
      <c r="G34" s="77"/>
      <c r="H34" s="76"/>
    </row>
    <row r="35" spans="1:8" x14ac:dyDescent="0.3">
      <c r="A35" s="97"/>
      <c r="B35" s="80" t="s">
        <v>137</v>
      </c>
      <c r="C35" s="79"/>
      <c r="D35" s="81">
        <v>0</v>
      </c>
      <c r="E35" s="77"/>
      <c r="F35" s="77"/>
      <c r="G35" s="77"/>
      <c r="H35" s="76"/>
    </row>
    <row r="36" spans="1:8" x14ac:dyDescent="0.3">
      <c r="A36" s="97"/>
      <c r="B36" s="80" t="s">
        <v>136</v>
      </c>
      <c r="C36" s="79"/>
      <c r="D36" s="81">
        <v>399.27906000000002</v>
      </c>
      <c r="E36" s="77"/>
      <c r="F36" s="77"/>
      <c r="G36" s="77"/>
      <c r="H36" s="76"/>
    </row>
    <row r="37" spans="1:8" x14ac:dyDescent="0.3">
      <c r="A37" s="99" t="s">
        <v>65</v>
      </c>
      <c r="B37" s="100"/>
      <c r="C37" s="97" t="s">
        <v>140</v>
      </c>
      <c r="D37" s="78">
        <v>8.8949999999999996</v>
      </c>
      <c r="E37" s="77">
        <v>1</v>
      </c>
      <c r="F37" s="77" t="s">
        <v>113</v>
      </c>
      <c r="G37" s="78">
        <v>8.8949999999999996</v>
      </c>
      <c r="H37" s="76"/>
    </row>
    <row r="38" spans="1:8" x14ac:dyDescent="0.3">
      <c r="A38" s="101">
        <v>1</v>
      </c>
      <c r="B38" s="80" t="s">
        <v>139</v>
      </c>
      <c r="C38" s="97"/>
      <c r="D38" s="78">
        <v>0</v>
      </c>
      <c r="E38" s="77"/>
      <c r="F38" s="77"/>
      <c r="G38" s="77"/>
      <c r="H38" s="98" t="s">
        <v>29</v>
      </c>
    </row>
    <row r="39" spans="1:8" x14ac:dyDescent="0.3">
      <c r="A39" s="97"/>
      <c r="B39" s="80" t="s">
        <v>138</v>
      </c>
      <c r="C39" s="97"/>
      <c r="D39" s="78">
        <v>0</v>
      </c>
      <c r="E39" s="77"/>
      <c r="F39" s="77"/>
      <c r="G39" s="77"/>
      <c r="H39" s="98"/>
    </row>
    <row r="40" spans="1:8" x14ac:dyDescent="0.3">
      <c r="A40" s="97"/>
      <c r="B40" s="80" t="s">
        <v>137</v>
      </c>
      <c r="C40" s="97"/>
      <c r="D40" s="78">
        <v>0</v>
      </c>
      <c r="E40" s="77"/>
      <c r="F40" s="77"/>
      <c r="G40" s="77"/>
      <c r="H40" s="98"/>
    </row>
    <row r="41" spans="1:8" x14ac:dyDescent="0.3">
      <c r="A41" s="97"/>
      <c r="B41" s="80" t="s">
        <v>136</v>
      </c>
      <c r="C41" s="97"/>
      <c r="D41" s="78">
        <v>8.8949999999999996</v>
      </c>
      <c r="E41" s="77"/>
      <c r="F41" s="77"/>
      <c r="G41" s="77"/>
      <c r="H41" s="98"/>
    </row>
    <row r="42" spans="1:8" ht="24.6" x14ac:dyDescent="0.3">
      <c r="A42" s="102" t="s">
        <v>94</v>
      </c>
      <c r="B42" s="96"/>
      <c r="C42" s="79"/>
      <c r="D42" s="81">
        <v>25.175265700482999</v>
      </c>
      <c r="E42" s="77"/>
      <c r="F42" s="77"/>
      <c r="G42" s="77"/>
      <c r="H42" s="76"/>
    </row>
    <row r="43" spans="1:8" x14ac:dyDescent="0.3">
      <c r="A43" s="97" t="s">
        <v>146</v>
      </c>
      <c r="B43" s="80" t="s">
        <v>139</v>
      </c>
      <c r="C43" s="79"/>
      <c r="D43" s="81">
        <v>25.175265700482999</v>
      </c>
      <c r="E43" s="77"/>
      <c r="F43" s="77"/>
      <c r="G43" s="77"/>
      <c r="H43" s="76"/>
    </row>
    <row r="44" spans="1:8" x14ac:dyDescent="0.3">
      <c r="A44" s="97"/>
      <c r="B44" s="80" t="s">
        <v>138</v>
      </c>
      <c r="C44" s="79"/>
      <c r="D44" s="81">
        <v>0</v>
      </c>
      <c r="E44" s="77"/>
      <c r="F44" s="77"/>
      <c r="G44" s="77"/>
      <c r="H44" s="76"/>
    </row>
    <row r="45" spans="1:8" x14ac:dyDescent="0.3">
      <c r="A45" s="97"/>
      <c r="B45" s="80" t="s">
        <v>137</v>
      </c>
      <c r="C45" s="79"/>
      <c r="D45" s="81">
        <v>0</v>
      </c>
      <c r="E45" s="77"/>
      <c r="F45" s="77"/>
      <c r="G45" s="77"/>
      <c r="H45" s="76"/>
    </row>
    <row r="46" spans="1:8" x14ac:dyDescent="0.3">
      <c r="A46" s="97"/>
      <c r="B46" s="80" t="s">
        <v>136</v>
      </c>
      <c r="C46" s="79"/>
      <c r="D46" s="81">
        <v>0</v>
      </c>
      <c r="E46" s="77"/>
      <c r="F46" s="77"/>
      <c r="G46" s="77"/>
      <c r="H46" s="76"/>
    </row>
    <row r="47" spans="1:8" x14ac:dyDescent="0.3">
      <c r="A47" s="99" t="s">
        <v>27</v>
      </c>
      <c r="B47" s="100"/>
      <c r="C47" s="97" t="s">
        <v>144</v>
      </c>
      <c r="D47" s="78">
        <v>25.175265700482999</v>
      </c>
      <c r="E47" s="77">
        <v>1.5999999999999999E-5</v>
      </c>
      <c r="F47" s="77" t="s">
        <v>143</v>
      </c>
      <c r="G47" s="78">
        <v>1573454.1062802</v>
      </c>
      <c r="H47" s="76"/>
    </row>
    <row r="48" spans="1:8" x14ac:dyDescent="0.3">
      <c r="A48" s="101">
        <v>1</v>
      </c>
      <c r="B48" s="80" t="s">
        <v>139</v>
      </c>
      <c r="C48" s="97"/>
      <c r="D48" s="78">
        <v>25.175265700482999</v>
      </c>
      <c r="E48" s="77"/>
      <c r="F48" s="77"/>
      <c r="G48" s="77"/>
      <c r="H48" s="98" t="s">
        <v>142</v>
      </c>
    </row>
    <row r="49" spans="1:8" x14ac:dyDescent="0.3">
      <c r="A49" s="97"/>
      <c r="B49" s="80" t="s">
        <v>138</v>
      </c>
      <c r="C49" s="97"/>
      <c r="D49" s="78">
        <v>0</v>
      </c>
      <c r="E49" s="77"/>
      <c r="F49" s="77"/>
      <c r="G49" s="77"/>
      <c r="H49" s="98"/>
    </row>
    <row r="50" spans="1:8" x14ac:dyDescent="0.3">
      <c r="A50" s="97"/>
      <c r="B50" s="80" t="s">
        <v>137</v>
      </c>
      <c r="C50" s="97"/>
      <c r="D50" s="78">
        <v>0</v>
      </c>
      <c r="E50" s="77"/>
      <c r="F50" s="77"/>
      <c r="G50" s="77"/>
      <c r="H50" s="98"/>
    </row>
    <row r="51" spans="1:8" x14ac:dyDescent="0.3">
      <c r="A51" s="97"/>
      <c r="B51" s="80" t="s">
        <v>136</v>
      </c>
      <c r="C51" s="97"/>
      <c r="D51" s="78">
        <v>0</v>
      </c>
      <c r="E51" s="77"/>
      <c r="F51" s="77"/>
      <c r="G51" s="77"/>
      <c r="H51" s="98"/>
    </row>
    <row r="52" spans="1:8" ht="24.6" x14ac:dyDescent="0.3">
      <c r="A52" s="102" t="s">
        <v>97</v>
      </c>
      <c r="B52" s="96"/>
      <c r="C52" s="79"/>
      <c r="D52" s="81">
        <v>115603.47826087</v>
      </c>
      <c r="E52" s="77"/>
      <c r="F52" s="77"/>
      <c r="G52" s="77"/>
      <c r="H52" s="76"/>
    </row>
    <row r="53" spans="1:8" x14ac:dyDescent="0.3">
      <c r="A53" s="97" t="s">
        <v>145</v>
      </c>
      <c r="B53" s="80" t="s">
        <v>139</v>
      </c>
      <c r="C53" s="79"/>
      <c r="D53" s="81">
        <v>0</v>
      </c>
      <c r="E53" s="77"/>
      <c r="F53" s="77"/>
      <c r="G53" s="77"/>
      <c r="H53" s="76"/>
    </row>
    <row r="54" spans="1:8" x14ac:dyDescent="0.3">
      <c r="A54" s="97"/>
      <c r="B54" s="80" t="s">
        <v>138</v>
      </c>
      <c r="C54" s="79"/>
      <c r="D54" s="81">
        <v>0</v>
      </c>
      <c r="E54" s="77"/>
      <c r="F54" s="77"/>
      <c r="G54" s="77"/>
      <c r="H54" s="76"/>
    </row>
    <row r="55" spans="1:8" x14ac:dyDescent="0.3">
      <c r="A55" s="97"/>
      <c r="B55" s="80" t="s">
        <v>137</v>
      </c>
      <c r="C55" s="79"/>
      <c r="D55" s="81">
        <v>0</v>
      </c>
      <c r="E55" s="77"/>
      <c r="F55" s="77"/>
      <c r="G55" s="77"/>
      <c r="H55" s="76"/>
    </row>
    <row r="56" spans="1:8" x14ac:dyDescent="0.3">
      <c r="A56" s="97"/>
      <c r="B56" s="80" t="s">
        <v>136</v>
      </c>
      <c r="C56" s="79"/>
      <c r="D56" s="81">
        <v>115603.47826087</v>
      </c>
      <c r="E56" s="77"/>
      <c r="F56" s="77"/>
      <c r="G56" s="77"/>
      <c r="H56" s="76"/>
    </row>
    <row r="57" spans="1:8" x14ac:dyDescent="0.3">
      <c r="A57" s="99" t="s">
        <v>97</v>
      </c>
      <c r="B57" s="100"/>
      <c r="C57" s="97" t="s">
        <v>144</v>
      </c>
      <c r="D57" s="78">
        <v>115603.47826087</v>
      </c>
      <c r="E57" s="77">
        <v>1.5999999999999999E-5</v>
      </c>
      <c r="F57" s="77" t="s">
        <v>143</v>
      </c>
      <c r="G57" s="78">
        <v>7225217391.3043003</v>
      </c>
      <c r="H57" s="76"/>
    </row>
    <row r="58" spans="1:8" x14ac:dyDescent="0.3">
      <c r="A58" s="101">
        <v>1</v>
      </c>
      <c r="B58" s="80" t="s">
        <v>139</v>
      </c>
      <c r="C58" s="97"/>
      <c r="D58" s="78">
        <v>0</v>
      </c>
      <c r="E58" s="77"/>
      <c r="F58" s="77"/>
      <c r="G58" s="77"/>
      <c r="H58" s="98" t="s">
        <v>142</v>
      </c>
    </row>
    <row r="59" spans="1:8" x14ac:dyDescent="0.3">
      <c r="A59" s="97"/>
      <c r="B59" s="80" t="s">
        <v>138</v>
      </c>
      <c r="C59" s="97"/>
      <c r="D59" s="78">
        <v>0</v>
      </c>
      <c r="E59" s="77"/>
      <c r="F59" s="77"/>
      <c r="G59" s="77"/>
      <c r="H59" s="98"/>
    </row>
    <row r="60" spans="1:8" x14ac:dyDescent="0.3">
      <c r="A60" s="97"/>
      <c r="B60" s="80" t="s">
        <v>137</v>
      </c>
      <c r="C60" s="97"/>
      <c r="D60" s="78">
        <v>0</v>
      </c>
      <c r="E60" s="77"/>
      <c r="F60" s="77"/>
      <c r="G60" s="77"/>
      <c r="H60" s="98"/>
    </row>
    <row r="61" spans="1:8" x14ac:dyDescent="0.3">
      <c r="A61" s="97"/>
      <c r="B61" s="80" t="s">
        <v>136</v>
      </c>
      <c r="C61" s="97"/>
      <c r="D61" s="78">
        <v>115603.47826087</v>
      </c>
      <c r="E61" s="77"/>
      <c r="F61" s="77"/>
      <c r="G61" s="77"/>
      <c r="H61" s="98"/>
    </row>
    <row r="62" spans="1:8" ht="24.6" x14ac:dyDescent="0.3">
      <c r="A62" s="102"/>
      <c r="B62" s="96"/>
      <c r="C62" s="79"/>
      <c r="D62" s="81">
        <v>77.47</v>
      </c>
      <c r="E62" s="77"/>
      <c r="F62" s="77"/>
      <c r="G62" s="77"/>
      <c r="H62" s="76"/>
    </row>
    <row r="63" spans="1:8" x14ac:dyDescent="0.3">
      <c r="A63" s="97" t="s">
        <v>141</v>
      </c>
      <c r="B63" s="80" t="s">
        <v>139</v>
      </c>
      <c r="C63" s="79"/>
      <c r="D63" s="81">
        <v>71.25</v>
      </c>
      <c r="E63" s="77"/>
      <c r="F63" s="77"/>
      <c r="G63" s="77"/>
      <c r="H63" s="76"/>
    </row>
    <row r="64" spans="1:8" x14ac:dyDescent="0.3">
      <c r="A64" s="97"/>
      <c r="B64" s="80" t="s">
        <v>138</v>
      </c>
      <c r="C64" s="79"/>
      <c r="D64" s="81">
        <v>6.22</v>
      </c>
      <c r="E64" s="77"/>
      <c r="F64" s="77"/>
      <c r="G64" s="77"/>
      <c r="H64" s="76"/>
    </row>
    <row r="65" spans="1:8" x14ac:dyDescent="0.3">
      <c r="A65" s="97"/>
      <c r="B65" s="80" t="s">
        <v>137</v>
      </c>
      <c r="C65" s="79"/>
      <c r="D65" s="81">
        <v>0</v>
      </c>
      <c r="E65" s="77"/>
      <c r="F65" s="77"/>
      <c r="G65" s="77"/>
      <c r="H65" s="76"/>
    </row>
    <row r="66" spans="1:8" x14ac:dyDescent="0.3">
      <c r="A66" s="97"/>
      <c r="B66" s="80" t="s">
        <v>136</v>
      </c>
      <c r="C66" s="79"/>
      <c r="D66" s="81">
        <v>0</v>
      </c>
      <c r="E66" s="77"/>
      <c r="F66" s="77"/>
      <c r="G66" s="77"/>
      <c r="H66" s="76"/>
    </row>
    <row r="67" spans="1:8" x14ac:dyDescent="0.3">
      <c r="A67" s="99" t="s">
        <v>101</v>
      </c>
      <c r="B67" s="100"/>
      <c r="C67" s="97" t="s">
        <v>140</v>
      </c>
      <c r="D67" s="78">
        <v>77.47</v>
      </c>
      <c r="E67" s="77">
        <v>1</v>
      </c>
      <c r="F67" s="77" t="s">
        <v>113</v>
      </c>
      <c r="G67" s="78">
        <v>77.47</v>
      </c>
      <c r="H67" s="76"/>
    </row>
    <row r="68" spans="1:8" x14ac:dyDescent="0.3">
      <c r="A68" s="101">
        <v>1</v>
      </c>
      <c r="B68" s="80" t="s">
        <v>139</v>
      </c>
      <c r="C68" s="97"/>
      <c r="D68" s="78">
        <v>71.25</v>
      </c>
      <c r="E68" s="77"/>
      <c r="F68" s="77"/>
      <c r="G68" s="77"/>
      <c r="H68" s="98" t="s">
        <v>29</v>
      </c>
    </row>
    <row r="69" spans="1:8" x14ac:dyDescent="0.3">
      <c r="A69" s="97"/>
      <c r="B69" s="80" t="s">
        <v>138</v>
      </c>
      <c r="C69" s="97"/>
      <c r="D69" s="78">
        <v>6.22</v>
      </c>
      <c r="E69" s="77"/>
      <c r="F69" s="77"/>
      <c r="G69" s="77"/>
      <c r="H69" s="98"/>
    </row>
    <row r="70" spans="1:8" x14ac:dyDescent="0.3">
      <c r="A70" s="97"/>
      <c r="B70" s="80" t="s">
        <v>137</v>
      </c>
      <c r="C70" s="97"/>
      <c r="D70" s="78">
        <v>0</v>
      </c>
      <c r="E70" s="77"/>
      <c r="F70" s="77"/>
      <c r="G70" s="77"/>
      <c r="H70" s="98"/>
    </row>
    <row r="71" spans="1:8" x14ac:dyDescent="0.3">
      <c r="A71" s="97"/>
      <c r="B71" s="80" t="s">
        <v>136</v>
      </c>
      <c r="C71" s="97"/>
      <c r="D71" s="78">
        <v>0</v>
      </c>
      <c r="E71" s="77"/>
      <c r="F71" s="77"/>
      <c r="G71" s="77"/>
      <c r="H71" s="98"/>
    </row>
    <row r="72" spans="1:8" x14ac:dyDescent="0.3">
      <c r="A72" s="75"/>
      <c r="C72" s="75"/>
      <c r="D72" s="73"/>
      <c r="E72" s="73"/>
      <c r="F72" s="73"/>
      <c r="G72" s="73"/>
      <c r="H72" s="74"/>
    </row>
    <row r="74" spans="1:8" x14ac:dyDescent="0.3">
      <c r="A74" s="103" t="s">
        <v>135</v>
      </c>
      <c r="B74" s="103"/>
      <c r="C74" s="103"/>
      <c r="D74" s="103"/>
      <c r="E74" s="103"/>
      <c r="F74" s="103"/>
      <c r="G74" s="103"/>
      <c r="H74" s="103"/>
    </row>
    <row r="75" spans="1:8" x14ac:dyDescent="0.3">
      <c r="A75" s="103" t="s">
        <v>134</v>
      </c>
      <c r="B75" s="103"/>
      <c r="C75" s="103"/>
      <c r="D75" s="103"/>
      <c r="E75" s="103"/>
      <c r="F75" s="103"/>
      <c r="G75" s="103"/>
      <c r="H75" s="103"/>
    </row>
  </sheetData>
  <mergeCells count="43">
    <mergeCell ref="A74:H74"/>
    <mergeCell ref="A75:H75"/>
    <mergeCell ref="A62:B62"/>
    <mergeCell ref="A63:A66"/>
    <mergeCell ref="A67:B67"/>
    <mergeCell ref="H68:H71"/>
    <mergeCell ref="C67:C71"/>
    <mergeCell ref="A68:A71"/>
    <mergeCell ref="A52:B52"/>
    <mergeCell ref="A53:A56"/>
    <mergeCell ref="A57:B57"/>
    <mergeCell ref="H58:H61"/>
    <mergeCell ref="C57:C61"/>
    <mergeCell ref="A58:A61"/>
    <mergeCell ref="A42:B42"/>
    <mergeCell ref="A43:A46"/>
    <mergeCell ref="A47:B47"/>
    <mergeCell ref="H48:H51"/>
    <mergeCell ref="C47:C51"/>
    <mergeCell ref="A48:A51"/>
    <mergeCell ref="A33:A36"/>
    <mergeCell ref="A37:B37"/>
    <mergeCell ref="H38:H41"/>
    <mergeCell ref="C37:C41"/>
    <mergeCell ref="A38:A41"/>
    <mergeCell ref="A29:A3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4" t="s">
        <v>103</v>
      </c>
      <c r="B1" s="104"/>
      <c r="C1" s="104"/>
      <c r="D1" s="104"/>
      <c r="E1" s="104"/>
      <c r="F1" s="104"/>
      <c r="G1" s="104"/>
      <c r="H1" s="104"/>
    </row>
    <row r="3" spans="1:8" ht="44.25" customHeight="1" x14ac:dyDescent="0.3">
      <c r="A3" s="6" t="s">
        <v>104</v>
      </c>
      <c r="B3" s="6" t="s">
        <v>105</v>
      </c>
      <c r="C3" s="6" t="s">
        <v>106</v>
      </c>
      <c r="D3" s="6" t="s">
        <v>107</v>
      </c>
      <c r="E3" s="6" t="s">
        <v>108</v>
      </c>
      <c r="F3" s="6" t="s">
        <v>109</v>
      </c>
      <c r="G3" s="6" t="s">
        <v>110</v>
      </c>
      <c r="H3" s="6" t="s">
        <v>111</v>
      </c>
    </row>
    <row r="4" spans="1:8" ht="39" customHeight="1" x14ac:dyDescent="0.3">
      <c r="A4" s="25" t="s">
        <v>112</v>
      </c>
      <c r="B4" s="26" t="s">
        <v>113</v>
      </c>
      <c r="C4" s="27">
        <v>1</v>
      </c>
      <c r="D4" s="27">
        <v>3821.7702800983002</v>
      </c>
      <c r="E4" s="26" t="s">
        <v>114</v>
      </c>
      <c r="F4" s="26"/>
      <c r="G4" s="27">
        <v>3821.7702800983002</v>
      </c>
      <c r="H4" s="28"/>
    </row>
    <row r="5" spans="1:8" ht="39" customHeight="1" x14ac:dyDescent="0.3">
      <c r="A5" s="25" t="s">
        <v>115</v>
      </c>
      <c r="B5" s="26" t="s">
        <v>113</v>
      </c>
      <c r="C5" s="27">
        <v>4.5</v>
      </c>
      <c r="D5" s="27">
        <v>4.8225376529421</v>
      </c>
      <c r="E5" s="26"/>
      <c r="F5" s="26"/>
      <c r="G5" s="27">
        <v>21.701419438239</v>
      </c>
      <c r="H5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zoomScale="70" zoomScaleNormal="70" workbookViewId="0">
      <selection activeCell="B23" sqref="B2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8" t="s">
        <v>133</v>
      </c>
      <c r="B13" s="88"/>
      <c r="C13" s="88"/>
      <c r="D13" s="88"/>
      <c r="E13" s="88"/>
      <c r="F13" s="88"/>
      <c r="G13" s="88"/>
      <c r="H13" s="88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1" t="s">
        <v>4</v>
      </c>
      <c r="B18" s="91" t="s">
        <v>13</v>
      </c>
      <c r="C18" s="91" t="s">
        <v>14</v>
      </c>
      <c r="D18" s="92" t="s">
        <v>15</v>
      </c>
      <c r="E18" s="93"/>
      <c r="F18" s="93"/>
      <c r="G18" s="93"/>
      <c r="H18" s="94"/>
    </row>
    <row r="19" spans="1:8" ht="94.5" customHeight="1" x14ac:dyDescent="0.3">
      <c r="A19" s="91"/>
      <c r="B19" s="91"/>
      <c r="C19" s="91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27.469614361367</v>
      </c>
      <c r="E26" s="20">
        <v>0</v>
      </c>
      <c r="F26" s="20">
        <v>0</v>
      </c>
      <c r="G26" s="20">
        <v>0</v>
      </c>
      <c r="H26" s="20">
        <v>27.469614361367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71.25</v>
      </c>
      <c r="E27" s="20">
        <v>6.22</v>
      </c>
      <c r="F27" s="20">
        <v>0</v>
      </c>
      <c r="G27" s="20">
        <v>0</v>
      </c>
      <c r="H27" s="20">
        <v>77.47</v>
      </c>
    </row>
    <row r="28" spans="1:8" x14ac:dyDescent="0.3">
      <c r="A28" s="6"/>
      <c r="B28" s="9"/>
      <c r="C28" s="9" t="s">
        <v>30</v>
      </c>
      <c r="D28" s="20">
        <v>949.52251880832</v>
      </c>
      <c r="E28" s="20">
        <v>68.088222304358993</v>
      </c>
      <c r="F28" s="20">
        <v>3821.7702800983002</v>
      </c>
      <c r="G28" s="20">
        <v>0</v>
      </c>
      <c r="H28" s="20">
        <v>4839.3810212110002</v>
      </c>
    </row>
    <row r="29" spans="1:8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1.5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x14ac:dyDescent="0.3">
      <c r="A44" s="6"/>
      <c r="B44" s="9"/>
      <c r="C44" s="9" t="s">
        <v>41</v>
      </c>
      <c r="D44" s="20">
        <v>949.52251880832</v>
      </c>
      <c r="E44" s="20">
        <v>68.088222304358993</v>
      </c>
      <c r="F44" s="20">
        <v>3821.7702800983002</v>
      </c>
      <c r="G44" s="20">
        <v>0</v>
      </c>
      <c r="H44" s="20">
        <v>4839.3810212110002</v>
      </c>
    </row>
    <row r="45" spans="1:8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23.051322611174001</v>
      </c>
      <c r="E46" s="20">
        <v>1.7022055576090001</v>
      </c>
      <c r="F46" s="20">
        <v>0</v>
      </c>
      <c r="G46" s="20">
        <v>0</v>
      </c>
      <c r="H46" s="20">
        <v>24.753528168782999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0.54939228722732003</v>
      </c>
      <c r="E47" s="20">
        <v>0</v>
      </c>
      <c r="F47" s="20">
        <v>0</v>
      </c>
      <c r="G47" s="20">
        <v>0</v>
      </c>
      <c r="H47" s="20">
        <v>0.54939228722732003</v>
      </c>
    </row>
    <row r="48" spans="1:8" x14ac:dyDescent="0.3">
      <c r="A48" s="6"/>
      <c r="B48" s="9"/>
      <c r="C48" s="9" t="s">
        <v>46</v>
      </c>
      <c r="D48" s="20">
        <v>23.600714898401002</v>
      </c>
      <c r="E48" s="20">
        <v>1.7022055576090001</v>
      </c>
      <c r="F48" s="20">
        <v>0</v>
      </c>
      <c r="G48" s="20">
        <v>0</v>
      </c>
      <c r="H48" s="20">
        <v>25.30292045601</v>
      </c>
    </row>
    <row r="49" spans="1:8" x14ac:dyDescent="0.3">
      <c r="A49" s="6"/>
      <c r="B49" s="9"/>
      <c r="C49" s="9" t="s">
        <v>47</v>
      </c>
      <c r="D49" s="20">
        <v>973.12323370672004</v>
      </c>
      <c r="E49" s="20">
        <v>69.790427861967999</v>
      </c>
      <c r="F49" s="20">
        <v>3821.7702800983002</v>
      </c>
      <c r="G49" s="20">
        <v>0</v>
      </c>
      <c r="H49" s="20">
        <v>4864.683941667</v>
      </c>
    </row>
    <row r="50" spans="1:8" x14ac:dyDescent="0.3">
      <c r="A50" s="6"/>
      <c r="B50" s="9"/>
      <c r="C50" s="9" t="s">
        <v>48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96.354601444140002</v>
      </c>
      <c r="H51" s="20">
        <v>96.354601444140002</v>
      </c>
    </row>
    <row r="52" spans="1:8" ht="31.2" x14ac:dyDescent="0.3">
      <c r="A52" s="6">
        <v>7</v>
      </c>
      <c r="B52" s="6" t="s">
        <v>51</v>
      </c>
      <c r="C52" s="7" t="s">
        <v>52</v>
      </c>
      <c r="D52" s="20">
        <v>25.275232770491002</v>
      </c>
      <c r="E52" s="20">
        <v>1.8215301671974</v>
      </c>
      <c r="F52" s="20">
        <v>0</v>
      </c>
      <c r="G52" s="20">
        <v>0</v>
      </c>
      <c r="H52" s="20">
        <v>27.096762937689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20.300087536766</v>
      </c>
      <c r="H53" s="20">
        <v>20.300087536766</v>
      </c>
    </row>
    <row r="54" spans="1:8" x14ac:dyDescent="0.3">
      <c r="A54" s="6">
        <v>9</v>
      </c>
      <c r="B54" s="6"/>
      <c r="C54" s="7" t="s">
        <v>55</v>
      </c>
      <c r="D54" s="20">
        <v>0</v>
      </c>
      <c r="E54" s="20">
        <v>0</v>
      </c>
      <c r="F54" s="20">
        <v>0</v>
      </c>
      <c r="G54" s="20">
        <v>2.5832733816602</v>
      </c>
      <c r="H54" s="20">
        <v>2.5832733816602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6.7039042472777997</v>
      </c>
      <c r="H55" s="20">
        <v>6.7039042472777997</v>
      </c>
    </row>
    <row r="56" spans="1:8" x14ac:dyDescent="0.3">
      <c r="A56" s="6">
        <v>11</v>
      </c>
      <c r="B56" s="6" t="s">
        <v>57</v>
      </c>
      <c r="C56" s="7" t="s">
        <v>54</v>
      </c>
      <c r="D56" s="20">
        <v>0</v>
      </c>
      <c r="E56" s="20">
        <v>0</v>
      </c>
      <c r="F56" s="20">
        <v>0</v>
      </c>
      <c r="G56" s="20">
        <v>0.60801244427446999</v>
      </c>
      <c r="H56" s="20">
        <v>0.60801244427446999</v>
      </c>
    </row>
    <row r="57" spans="1:8" x14ac:dyDescent="0.3">
      <c r="A57" s="6"/>
      <c r="B57" s="9"/>
      <c r="C57" s="9" t="s">
        <v>58</v>
      </c>
      <c r="D57" s="20">
        <v>25.275232770491002</v>
      </c>
      <c r="E57" s="20">
        <v>1.8215301671974</v>
      </c>
      <c r="F57" s="20">
        <v>0</v>
      </c>
      <c r="G57" s="20">
        <v>126.54987905412</v>
      </c>
      <c r="H57" s="20">
        <v>153.64664199180999</v>
      </c>
    </row>
    <row r="58" spans="1:8" x14ac:dyDescent="0.3">
      <c r="A58" s="6"/>
      <c r="B58" s="9"/>
      <c r="C58" s="9" t="s">
        <v>59</v>
      </c>
      <c r="D58" s="20">
        <v>998.39846647721004</v>
      </c>
      <c r="E58" s="20">
        <v>71.611958029164995</v>
      </c>
      <c r="F58" s="20">
        <v>3821.7702800983002</v>
      </c>
      <c r="G58" s="20">
        <v>126.54987905412</v>
      </c>
      <c r="H58" s="20">
        <v>5018.3305836587997</v>
      </c>
    </row>
    <row r="59" spans="1:8" ht="31.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x14ac:dyDescent="0.3">
      <c r="A62" s="6"/>
      <c r="B62" s="9"/>
      <c r="C62" s="9" t="s">
        <v>62</v>
      </c>
      <c r="D62" s="20">
        <v>998.39846647721004</v>
      </c>
      <c r="E62" s="20">
        <v>71.611958029164995</v>
      </c>
      <c r="F62" s="20">
        <v>3821.7702800983002</v>
      </c>
      <c r="G62" s="20">
        <v>126.54987905412</v>
      </c>
      <c r="H62" s="20">
        <v>5018.3305836587997</v>
      </c>
    </row>
    <row r="63" spans="1:8" ht="157.5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399.27906000000002</v>
      </c>
      <c r="H64" s="20">
        <v>399.27906000000002</v>
      </c>
    </row>
    <row r="65" spans="1:8" x14ac:dyDescent="0.3">
      <c r="A65" s="6">
        <v>13</v>
      </c>
      <c r="B65" s="6" t="s">
        <v>78</v>
      </c>
      <c r="C65" s="7" t="s">
        <v>79</v>
      </c>
      <c r="D65" s="20">
        <v>0</v>
      </c>
      <c r="E65" s="20">
        <v>0</v>
      </c>
      <c r="F65" s="20">
        <v>0</v>
      </c>
      <c r="G65" s="20">
        <v>14.0154450026</v>
      </c>
      <c r="H65" s="20">
        <v>14.0154450026</v>
      </c>
    </row>
    <row r="66" spans="1:8" x14ac:dyDescent="0.3">
      <c r="A66" s="6"/>
      <c r="B66" s="9"/>
      <c r="C66" s="9" t="s">
        <v>77</v>
      </c>
      <c r="D66" s="20">
        <v>0</v>
      </c>
      <c r="E66" s="20">
        <v>0</v>
      </c>
      <c r="F66" s="20">
        <v>0</v>
      </c>
      <c r="G66" s="20">
        <v>413.29450500259998</v>
      </c>
      <c r="H66" s="20">
        <v>413.29450500259998</v>
      </c>
    </row>
    <row r="67" spans="1:8" x14ac:dyDescent="0.3">
      <c r="A67" s="6"/>
      <c r="B67" s="9"/>
      <c r="C67" s="9" t="s">
        <v>76</v>
      </c>
      <c r="D67" s="20">
        <v>998.39846647721004</v>
      </c>
      <c r="E67" s="20">
        <v>71.611958029164995</v>
      </c>
      <c r="F67" s="20">
        <v>3821.7702800983002</v>
      </c>
      <c r="G67" s="20">
        <v>539.84438405671995</v>
      </c>
      <c r="H67" s="20">
        <v>5431.6250886613998</v>
      </c>
    </row>
    <row r="68" spans="1:8" x14ac:dyDescent="0.3">
      <c r="A68" s="6"/>
      <c r="B68" s="9"/>
      <c r="C68" s="9" t="s">
        <v>75</v>
      </c>
      <c r="D68" s="20"/>
      <c r="E68" s="20"/>
      <c r="F68" s="20"/>
      <c r="G68" s="20"/>
      <c r="H68" s="20"/>
    </row>
    <row r="69" spans="1:8" ht="47.25" customHeight="1" x14ac:dyDescent="0.3">
      <c r="A69" s="6">
        <v>14</v>
      </c>
      <c r="B69" s="6" t="s">
        <v>74</v>
      </c>
      <c r="C69" s="7" t="s">
        <v>73</v>
      </c>
      <c r="D69" s="20">
        <f>D67 * 3%</f>
        <v>29.951953994316298</v>
      </c>
      <c r="E69" s="20">
        <f>E67 * 3%</f>
        <v>2.1483587408749498</v>
      </c>
      <c r="F69" s="20">
        <f>F67 * 3%</f>
        <v>114.653108402949</v>
      </c>
      <c r="G69" s="20">
        <f>G67 * 3%</f>
        <v>16.195331521701597</v>
      </c>
      <c r="H69" s="20">
        <f>SUM(D69:G69)</f>
        <v>162.94875265984186</v>
      </c>
    </row>
    <row r="70" spans="1:8" x14ac:dyDescent="0.3">
      <c r="A70" s="6"/>
      <c r="B70" s="9"/>
      <c r="C70" s="9" t="s">
        <v>72</v>
      </c>
      <c r="D70" s="20">
        <f>D69</f>
        <v>29.951953994316298</v>
      </c>
      <c r="E70" s="20">
        <f>E69</f>
        <v>2.1483587408749498</v>
      </c>
      <c r="F70" s="20">
        <f>F69</f>
        <v>114.653108402949</v>
      </c>
      <c r="G70" s="20">
        <f>G69</f>
        <v>16.195331521701597</v>
      </c>
      <c r="H70" s="20">
        <f>SUM(D70:G70)</f>
        <v>162.94875265984186</v>
      </c>
    </row>
    <row r="71" spans="1:8" x14ac:dyDescent="0.3">
      <c r="A71" s="6"/>
      <c r="B71" s="9"/>
      <c r="C71" s="9" t="s">
        <v>71</v>
      </c>
      <c r="D71" s="20">
        <f>D70 + D67</f>
        <v>1028.3504204715264</v>
      </c>
      <c r="E71" s="20">
        <f>E70 + E67</f>
        <v>73.76031677003995</v>
      </c>
      <c r="F71" s="20">
        <f>F70 + F67</f>
        <v>3936.4233885012491</v>
      </c>
      <c r="G71" s="20">
        <f>G70 + G67</f>
        <v>556.03971557842158</v>
      </c>
      <c r="H71" s="20">
        <f>SUM(D71:G71)</f>
        <v>5594.5738413212366</v>
      </c>
    </row>
    <row r="72" spans="1:8" x14ac:dyDescent="0.3">
      <c r="A72" s="6"/>
      <c r="B72" s="9"/>
      <c r="C72" s="9" t="s">
        <v>70</v>
      </c>
      <c r="D72" s="20"/>
      <c r="E72" s="20"/>
      <c r="F72" s="20"/>
      <c r="G72" s="20"/>
      <c r="H72" s="20"/>
    </row>
    <row r="73" spans="1:8" x14ac:dyDescent="0.3">
      <c r="A73" s="6">
        <v>15</v>
      </c>
      <c r="B73" s="6" t="s">
        <v>69</v>
      </c>
      <c r="C73" s="7" t="s">
        <v>68</v>
      </c>
      <c r="D73" s="20">
        <f>D71 * 20%</f>
        <v>205.67008409430528</v>
      </c>
      <c r="E73" s="20">
        <f>E71 * 20%</f>
        <v>14.752063354007991</v>
      </c>
      <c r="F73" s="20">
        <f>F71 * 20%</f>
        <v>787.28467770024986</v>
      </c>
      <c r="G73" s="20">
        <f>G71 * 20%</f>
        <v>111.20794311568432</v>
      </c>
      <c r="H73" s="20">
        <f>SUM(D73:G73)</f>
        <v>1118.9147682642474</v>
      </c>
    </row>
    <row r="74" spans="1:8" x14ac:dyDescent="0.3">
      <c r="A74" s="6"/>
      <c r="B74" s="9"/>
      <c r="C74" s="9" t="s">
        <v>67</v>
      </c>
      <c r="D74" s="20">
        <f>D73</f>
        <v>205.67008409430528</v>
      </c>
      <c r="E74" s="20">
        <f>E73</f>
        <v>14.752063354007991</v>
      </c>
      <c r="F74" s="20">
        <f>F73</f>
        <v>787.28467770024986</v>
      </c>
      <c r="G74" s="20">
        <f>G73</f>
        <v>111.20794311568432</v>
      </c>
      <c r="H74" s="20">
        <f>SUM(D74:G74)</f>
        <v>1118.9147682642474</v>
      </c>
    </row>
    <row r="75" spans="1:8" x14ac:dyDescent="0.3">
      <c r="A75" s="6"/>
      <c r="B75" s="9"/>
      <c r="C75" s="9" t="s">
        <v>66</v>
      </c>
      <c r="D75" s="20">
        <f>D74 + D71</f>
        <v>1234.0205045658317</v>
      </c>
      <c r="E75" s="20">
        <f>E74 + E71</f>
        <v>88.512380124047937</v>
      </c>
      <c r="F75" s="20">
        <f>F74 + F71</f>
        <v>4723.7080662014987</v>
      </c>
      <c r="G75" s="20">
        <f>G74 + G71</f>
        <v>667.24765869410589</v>
      </c>
      <c r="H75" s="20">
        <f>SUM(D75:G75)</f>
        <v>6713.4886095854845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4" sqref="B14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133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x14ac:dyDescent="0.3">
      <c r="A14" s="6"/>
      <c r="B14" s="9"/>
      <c r="C14" s="9" t="s">
        <v>88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133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50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133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65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133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27</v>
      </c>
      <c r="D13" s="19">
        <v>25.175265700482999</v>
      </c>
      <c r="E13" s="19">
        <v>0</v>
      </c>
      <c r="F13" s="19">
        <v>0</v>
      </c>
      <c r="G13" s="19">
        <v>0</v>
      </c>
      <c r="H13" s="19">
        <v>25.175265700482999</v>
      </c>
      <c r="J13" s="5"/>
    </row>
    <row r="14" spans="1:14" x14ac:dyDescent="0.3">
      <c r="A14" s="6"/>
      <c r="B14" s="9"/>
      <c r="C14" s="9" t="s">
        <v>88</v>
      </c>
      <c r="D14" s="19">
        <v>25.175265700482999</v>
      </c>
      <c r="E14" s="19">
        <v>0</v>
      </c>
      <c r="F14" s="19">
        <v>0</v>
      </c>
      <c r="G14" s="19">
        <v>0</v>
      </c>
      <c r="H14" s="19">
        <v>25.175265700482999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133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98</v>
      </c>
      <c r="C13" s="25" t="s">
        <v>97</v>
      </c>
      <c r="D13" s="19">
        <v>0</v>
      </c>
      <c r="E13" s="19">
        <v>0</v>
      </c>
      <c r="F13" s="19">
        <v>0</v>
      </c>
      <c r="G13" s="19">
        <v>115603.47826087</v>
      </c>
      <c r="H13" s="19">
        <v>115603.47826087</v>
      </c>
      <c r="J13" s="5"/>
    </row>
    <row r="14" spans="1:14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115603.47826087</v>
      </c>
      <c r="H14" s="19">
        <v>115603.47826087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133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71.25</v>
      </c>
      <c r="E13" s="19">
        <v>6.22</v>
      </c>
      <c r="F13" s="19">
        <v>0</v>
      </c>
      <c r="G13" s="19">
        <v>0</v>
      </c>
      <c r="H13" s="19">
        <v>77.47</v>
      </c>
      <c r="J13" s="5"/>
    </row>
    <row r="14" spans="1:14" x14ac:dyDescent="0.3">
      <c r="A14" s="6"/>
      <c r="B14" s="9"/>
      <c r="C14" s="9" t="s">
        <v>88</v>
      </c>
      <c r="D14" s="19">
        <v>71.25</v>
      </c>
      <c r="E14" s="19">
        <v>6.22</v>
      </c>
      <c r="F14" s="19">
        <v>0</v>
      </c>
      <c r="G14" s="19">
        <v>0</v>
      </c>
      <c r="H14" s="19">
        <v>77.47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8" t="s">
        <v>133</v>
      </c>
      <c r="D2" s="88"/>
      <c r="E2" s="88"/>
      <c r="F2" s="88"/>
      <c r="G2" s="88"/>
      <c r="H2" s="88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1" t="s">
        <v>4</v>
      </c>
      <c r="B10" s="91" t="s">
        <v>13</v>
      </c>
      <c r="C10" s="91" t="s">
        <v>85</v>
      </c>
      <c r="D10" s="92" t="s">
        <v>15</v>
      </c>
      <c r="E10" s="93"/>
      <c r="F10" s="93"/>
      <c r="G10" s="93"/>
      <c r="H10" s="94"/>
      <c r="J10" s="5"/>
    </row>
    <row r="11" spans="1:14" ht="59.25" customHeight="1" x14ac:dyDescent="0.3">
      <c r="A11" s="91"/>
      <c r="B11" s="91"/>
      <c r="C11" s="91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65</v>
      </c>
      <c r="D13" s="19">
        <v>0</v>
      </c>
      <c r="E13" s="19">
        <v>0</v>
      </c>
      <c r="F13" s="19">
        <v>0</v>
      </c>
      <c r="G13" s="19">
        <v>8.8949999999999996</v>
      </c>
      <c r="H13" s="19">
        <v>8.8949999999999996</v>
      </c>
      <c r="J13" s="5"/>
    </row>
    <row r="14" spans="1:14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8.8949999999999996</v>
      </c>
      <c r="H14" s="19">
        <v>8.8949999999999996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2025-11-14T10:40:31Z</dcterms:modified>
</cp:coreProperties>
</file>